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ranhongthai\Desktop\New folder\Cong khai tinh hinh thuc hien du toan 03 thang 2020\"/>
    </mc:Choice>
  </mc:AlternateContent>
  <bookViews>
    <workbookView xWindow="0" yWindow="0" windowWidth="24000" windowHeight="9735" firstSheet="1" activeTab="1"/>
  </bookViews>
  <sheets>
    <sheet name="Bao cao 2019" sheetId="1" state="hidden" r:id="rId1"/>
    <sheet name="Bao cao 2020"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12" i="2"/>
  <c r="F13" i="2"/>
  <c r="F14" i="2"/>
  <c r="F15" i="2"/>
  <c r="F16" i="2"/>
  <c r="F17" i="2"/>
  <c r="F18" i="2"/>
  <c r="F19" i="2"/>
  <c r="F21" i="2"/>
  <c r="F22" i="2"/>
  <c r="F23" i="2"/>
  <c r="F25" i="2"/>
  <c r="F26" i="2"/>
  <c r="F27" i="2"/>
  <c r="F29" i="2"/>
  <c r="F38" i="2"/>
  <c r="F39" i="2"/>
  <c r="F40" i="2"/>
  <c r="F41" i="2"/>
  <c r="F42" i="2"/>
  <c r="F10" i="2"/>
  <c r="D42" i="2"/>
  <c r="H41" i="2" l="1"/>
  <c r="H42" i="2" s="1"/>
  <c r="H40" i="2" s="1"/>
  <c r="C40" i="2"/>
  <c r="H31" i="2"/>
  <c r="C31" i="2"/>
  <c r="H29" i="2"/>
  <c r="E29" i="2"/>
  <c r="H28" i="2"/>
  <c r="E28" i="2"/>
  <c r="E27" i="2"/>
  <c r="E26" i="2"/>
  <c r="E23" i="2"/>
  <c r="E22" i="2"/>
  <c r="E21" i="2"/>
  <c r="H19" i="2"/>
  <c r="C19" i="2"/>
  <c r="C11" i="2" s="1"/>
  <c r="C10" i="2" s="1"/>
  <c r="E18" i="2"/>
  <c r="E17" i="2"/>
  <c r="E16" i="2"/>
  <c r="E15" i="2"/>
  <c r="E14" i="2"/>
  <c r="E13" i="2"/>
  <c r="D11" i="2"/>
  <c r="D10" i="2" s="1"/>
  <c r="E10" i="2" l="1"/>
  <c r="E11" i="2"/>
  <c r="E12" i="2"/>
  <c r="E19" i="2"/>
  <c r="E41" i="2"/>
  <c r="H11" i="2"/>
  <c r="H10" i="2" s="1"/>
  <c r="C12" i="1"/>
  <c r="C11" i="1" s="1"/>
  <c r="C10" i="1" s="1"/>
  <c r="E12" i="1"/>
  <c r="F12" i="1"/>
  <c r="E13" i="1"/>
  <c r="F13" i="1"/>
  <c r="E14" i="1"/>
  <c r="F14" i="1"/>
  <c r="E15" i="1"/>
  <c r="F15" i="1"/>
  <c r="E16" i="1"/>
  <c r="F16" i="1"/>
  <c r="E17" i="1"/>
  <c r="F17" i="1"/>
  <c r="E18" i="1"/>
  <c r="F18" i="1"/>
  <c r="C19" i="1"/>
  <c r="D19" i="1"/>
  <c r="F19" i="1" s="1"/>
  <c r="E19" i="1"/>
  <c r="H19" i="1"/>
  <c r="H11" i="1" s="1"/>
  <c r="H10" i="1" s="1"/>
  <c r="E20" i="1"/>
  <c r="F20" i="1"/>
  <c r="E21" i="1"/>
  <c r="F21" i="1"/>
  <c r="E22" i="1"/>
  <c r="F22" i="1"/>
  <c r="E23" i="1"/>
  <c r="F23" i="1"/>
  <c r="E24" i="1"/>
  <c r="F24" i="1"/>
  <c r="F25" i="1"/>
  <c r="E26" i="1"/>
  <c r="E27" i="1"/>
  <c r="F27" i="1"/>
  <c r="E28" i="1"/>
  <c r="H28" i="1"/>
  <c r="F28" i="1" s="1"/>
  <c r="E29" i="1"/>
  <c r="H29" i="1"/>
  <c r="F29" i="1" s="1"/>
  <c r="C31" i="1"/>
  <c r="D31" i="1"/>
  <c r="H31" i="1"/>
  <c r="F38" i="1"/>
  <c r="C40" i="1"/>
  <c r="D41" i="1"/>
  <c r="E41" i="1" s="1"/>
  <c r="H41" i="1"/>
  <c r="H42" i="1" s="1"/>
  <c r="E42" i="2" l="1"/>
  <c r="D40" i="1"/>
  <c r="H40" i="1"/>
  <c r="D11" i="1"/>
  <c r="D42" i="1"/>
  <c r="F41" i="1"/>
  <c r="E40" i="2" l="1"/>
  <c r="F11" i="1"/>
  <c r="D10" i="1"/>
  <c r="E11" i="1"/>
  <c r="E40" i="1"/>
  <c r="F40" i="1"/>
  <c r="E42" i="1"/>
  <c r="F42" i="1"/>
  <c r="E10" i="1" l="1"/>
  <c r="F10" i="1"/>
</calcChain>
</file>

<file path=xl/sharedStrings.xml><?xml version="1.0" encoding="utf-8"?>
<sst xmlns="http://schemas.openxmlformats.org/spreadsheetml/2006/main" count="112" uniqueCount="59">
  <si>
    <t>Các khoản thu NSĐP được hưởng 100%</t>
  </si>
  <si>
    <t>Từ các khoản thu phân chia</t>
  </si>
  <si>
    <t>THU NSĐP ĐƯỢC HƯỞNG THEO PHÂN CẤP</t>
  </si>
  <si>
    <t>B</t>
  </si>
  <si>
    <t>Các khoản huy động, đóng góp</t>
  </si>
  <si>
    <t>VI</t>
  </si>
  <si>
    <t>Thu viện trợ</t>
  </si>
  <si>
    <t>IV</t>
  </si>
  <si>
    <t>Thu khác</t>
  </si>
  <si>
    <t>Thuế bảo vệ môi trường thu từ hàng hoá nhập khẩu</t>
  </si>
  <si>
    <t>Thuế tiêu thụ đặc biệt thu từ hàng hoá nhập khẩu</t>
  </si>
  <si>
    <t>Thuế nhập khẩu</t>
  </si>
  <si>
    <t>Thuế xuất khẩu</t>
  </si>
  <si>
    <t>Thuế giá trị gia tăng thu từ hàng hoá nhập khẩu</t>
  </si>
  <si>
    <t>Thu cân đối từ hoạt động xuất nhập khẩu</t>
  </si>
  <si>
    <t>III</t>
  </si>
  <si>
    <t>Thu từ dầu thô</t>
  </si>
  <si>
    <t>II</t>
  </si>
  <si>
    <t>Thu khác ngân sách</t>
  </si>
  <si>
    <t>Thu từ quỹ công ích và thu hoa lợi công sản khác</t>
  </si>
  <si>
    <t>Thu từ hoạt động xổ số kiến thiết</t>
  </si>
  <si>
    <t>Thu hồi vốn, thu cổ tức, lợi nhuận được chia của Nhà nước và lợi nhuận sau thuế còn lại sau khi trích lập các quỹ của doanh nghiệp nhà nước</t>
  </si>
  <si>
    <t>Thu tiền cấp quyền khai thác khoáng sản, vùng trời, vùng biển</t>
  </si>
  <si>
    <t xml:space="preserve"> - Thu tiền cho thuê và tiền bán nhà ở thuộc SHNN</t>
  </si>
  <si>
    <t xml:space="preserve"> - Thu tiền sử dụng đất</t>
  </si>
  <si>
    <t xml:space="preserve"> - Thu tiền cho thuê mặt đất, mặt nước</t>
  </si>
  <si>
    <t xml:space="preserve"> - Thuế sử dụng đất phi nông nghiệp</t>
  </si>
  <si>
    <t xml:space="preserve"> - Thuế sử dụng đất nông nghiệp</t>
  </si>
  <si>
    <t>Các khoản thu về nhà, đất</t>
  </si>
  <si>
    <t>Thu phí, lệ phí</t>
  </si>
  <si>
    <t>Lệ phí trước bạ</t>
  </si>
  <si>
    <t>Thuế bảo vệ môi trường</t>
  </si>
  <si>
    <t>Thuế thu nhập cá nhân</t>
  </si>
  <si>
    <t>Thu từ khu vực kinh tế ngoài quốc doanh</t>
  </si>
  <si>
    <t>Thu từ khu vực doanh nghiệp có vốn đầu tư nước ngoài</t>
  </si>
  <si>
    <t>Thu từ khu vực doanh nghiệp nhà nước</t>
  </si>
  <si>
    <t>Thu nội địa</t>
  </si>
  <si>
    <t>I</t>
  </si>
  <si>
    <t>TỔNG THU CÂN ĐỐI NSNN TRÊN ĐỊA BÀN</t>
  </si>
  <si>
    <t>A</t>
  </si>
  <si>
    <t>3=2/1</t>
  </si>
  <si>
    <t xml:space="preserve">CÙNG KỲ </t>
  </si>
  <si>
    <t>DỰ TOÁN</t>
  </si>
  <si>
    <t>SO SÁNH ƯỚC THỰC HIỆN VỚI (%)</t>
  </si>
  <si>
    <t>THỰC HIỆN ĐẾN 31/3/2019</t>
  </si>
  <si>
    <t>DỰ TOÁN NĂM 2019</t>
  </si>
  <si>
    <t>NỘI DUNG</t>
  </si>
  <si>
    <t>STT</t>
  </si>
  <si>
    <t>Đơn vị: Tỷ đồng.</t>
  </si>
  <si>
    <t>(Ban hành kèm theo Báo cáo số 128/BC-UBND ngày 12 tháng 04 năm 2019 của Uỷ ban nhân dân tỉnh)</t>
  </si>
  <si>
    <t>THỰC HIỆN THU NGÂN SÁCH NHÀ NƯỚC NĂM 2019</t>
  </si>
  <si>
    <t xml:space="preserve">    TỈNH BẾN TRE</t>
  </si>
  <si>
    <t>Biểu số 60/CK-NSNN</t>
  </si>
  <si>
    <t>UỶ BAN NHÂN DÂN</t>
  </si>
  <si>
    <t>DỰ TOÁN NĂM 2020</t>
  </si>
  <si>
    <t>THỰC HIỆN ĐẾN 31/3/2020</t>
  </si>
  <si>
    <t>ỦY BAN NHÂN DÂN</t>
  </si>
  <si>
    <t>(Ban hành kèm theo Báo cáo số 103/BC-UBND ngày 10 tháng 04 năm 2020 của Ủy ban nhân dân tỉnh)</t>
  </si>
  <si>
    <t>ƯỚC THỰC HIỆN THU NGÂN SÁCH NHÀ NƯỚC QUÝ I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</si>
</sst>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_-* #,##0\ _₫_-;\-* #,##0\ _₫_-;_-* &quot;-&quot;??\ _₫_-;_-@_-"/>
    <numFmt numFmtId="166" formatCode="_-* #,##0.000\ _₫_-;\-* #,##0.000\ _₫_-;_-* &quot;-&quot;??\ _₫_-;_-@_-"/>
    <numFmt numFmtId="167" formatCode="_-* #,##0.00_-;\-* #,##0.00_-;_-* &quot;-&quot;_-;_-@_-"/>
    <numFmt numFmtId="168" formatCode="_-* #,##0.000_-;\-* #,##0.000_-;_-* &quot;-&quot;_-;_-@_-"/>
    <numFmt numFmtId="169" formatCode="_-* #,##0.000\ _₫_-;\-* #,##0.000\ _₫_-;_-* &quot;-&quot;???\ _₫_-;_-@_-"/>
  </numFmts>
  <fonts count="14" x14ac:knownFonts="1">
    <font>
      <sz val="11"/>
      <color theme="1"/>
      <name val="Calibri"/>
      <family val="2"/>
      <charset val="163"/>
      <scheme val="minor"/>
    </font>
    <font>
      <sz val="11"/>
      <color theme="1"/>
      <name val="Calibri"/>
      <family val="2"/>
      <charset val="163"/>
      <scheme val="minor"/>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b/>
      <sz val="10.5"/>
      <color theme="1"/>
      <name val="Times New Roman"/>
      <family val="1"/>
    </font>
    <font>
      <b/>
      <i/>
      <sz val="12"/>
      <color theme="1"/>
      <name val="Times New Roman"/>
      <family val="1"/>
    </font>
    <font>
      <sz val="12"/>
      <name val="Times New Roman"/>
      <family val="1"/>
    </font>
    <font>
      <b/>
      <sz val="11"/>
      <name val="Times New Roman"/>
      <family val="1"/>
    </font>
    <font>
      <b/>
      <sz val="12"/>
      <name val="Times New Roman"/>
      <family val="1"/>
    </font>
    <font>
      <i/>
      <sz val="12"/>
      <name val="Times New Roman"/>
      <family val="1"/>
    </font>
    <font>
      <b/>
      <i/>
      <sz val="12"/>
      <name val="Times New Roman"/>
      <family val="1"/>
    </font>
    <font>
      <b/>
      <sz val="10.5"/>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8">
    <xf numFmtId="0" fontId="0" fillId="0" borderId="0" xfId="0"/>
    <xf numFmtId="0" fontId="2" fillId="0" borderId="0" xfId="0" applyFont="1"/>
    <xf numFmtId="165" fontId="2" fillId="0" borderId="0" xfId="1" applyNumberFormat="1" applyFont="1"/>
    <xf numFmtId="166" fontId="2" fillId="0" borderId="1" xfId="1" applyNumberFormat="1" applyFont="1" applyBorder="1" applyAlignment="1">
      <alignment vertical="center"/>
    </xf>
    <xf numFmtId="167" fontId="2" fillId="0" borderId="1" xfId="0" applyNumberFormat="1" applyFont="1" applyBorder="1" applyAlignment="1">
      <alignment vertical="center"/>
    </xf>
    <xf numFmtId="168" fontId="2" fillId="0" borderId="1" xfId="1"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166" fontId="2" fillId="0" borderId="2" xfId="1" applyNumberFormat="1" applyFont="1" applyBorder="1" applyAlignment="1">
      <alignment vertical="center"/>
    </xf>
    <xf numFmtId="167" fontId="2" fillId="0" borderId="2" xfId="0" applyNumberFormat="1" applyFont="1" applyBorder="1" applyAlignment="1">
      <alignment vertical="center"/>
    </xf>
    <xf numFmtId="168" fontId="2" fillId="0" borderId="2" xfId="1"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165" fontId="2" fillId="0" borderId="0" xfId="0" applyNumberFormat="1" applyFont="1"/>
    <xf numFmtId="166" fontId="3" fillId="0" borderId="2" xfId="1" applyNumberFormat="1" applyFont="1" applyBorder="1" applyAlignment="1">
      <alignment vertical="center"/>
    </xf>
    <xf numFmtId="167" fontId="3" fillId="0" borderId="2" xfId="0" applyNumberFormat="1" applyFont="1" applyBorder="1" applyAlignment="1">
      <alignment vertical="center"/>
    </xf>
    <xf numFmtId="168" fontId="3" fillId="0" borderId="2" xfId="1" applyNumberFormat="1"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center" vertical="center"/>
    </xf>
    <xf numFmtId="167" fontId="3" fillId="0" borderId="3" xfId="1" applyNumberFormat="1" applyFont="1" applyBorder="1" applyAlignment="1">
      <alignment horizontal="right" vertical="center"/>
    </xf>
    <xf numFmtId="168" fontId="3" fillId="0" borderId="3" xfId="1" applyNumberFormat="1" applyFont="1" applyBorder="1" applyAlignment="1">
      <alignment horizontal="righ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166" fontId="3" fillId="0" borderId="3" xfId="1" applyNumberFormat="1" applyFont="1" applyBorder="1" applyAlignment="1">
      <alignment horizontal="right" vertical="center"/>
    </xf>
    <xf numFmtId="166" fontId="2" fillId="0" borderId="2" xfId="1" applyNumberFormat="1" applyFont="1" applyBorder="1" applyAlignment="1">
      <alignment horizontal="right" vertical="center"/>
    </xf>
    <xf numFmtId="167" fontId="2" fillId="0" borderId="2" xfId="1" applyNumberFormat="1" applyFont="1" applyBorder="1" applyAlignment="1">
      <alignment horizontal="right" vertical="center"/>
    </xf>
    <xf numFmtId="168" fontId="2" fillId="0" borderId="2" xfId="1" applyNumberFormat="1" applyFont="1" applyBorder="1" applyAlignment="1">
      <alignment horizontal="right" vertical="center"/>
    </xf>
    <xf numFmtId="0" fontId="2" fillId="0" borderId="2" xfId="0" applyFont="1" applyBorder="1" applyAlignment="1">
      <alignment vertical="center" wrapText="1"/>
    </xf>
    <xf numFmtId="166" fontId="3" fillId="0" borderId="2" xfId="1" applyNumberFormat="1" applyFont="1" applyBorder="1" applyAlignment="1">
      <alignment horizontal="right" vertical="center"/>
    </xf>
    <xf numFmtId="167" fontId="3" fillId="0" borderId="2" xfId="1" applyNumberFormat="1" applyFont="1" applyBorder="1" applyAlignment="1">
      <alignment horizontal="right" vertical="center"/>
    </xf>
    <xf numFmtId="168" fontId="3" fillId="0" borderId="2" xfId="1" applyNumberFormat="1" applyFont="1" applyBorder="1" applyAlignment="1">
      <alignment horizontal="right" vertical="center"/>
    </xf>
    <xf numFmtId="0" fontId="3" fillId="0" borderId="2" xfId="0" applyFont="1" applyBorder="1" applyAlignment="1">
      <alignment vertical="center" wrapText="1"/>
    </xf>
    <xf numFmtId="166" fontId="5" fillId="0" borderId="2" xfId="1" applyNumberFormat="1" applyFont="1" applyBorder="1" applyAlignment="1">
      <alignment horizontal="right" vertical="center"/>
    </xf>
    <xf numFmtId="167" fontId="5" fillId="0" borderId="2" xfId="1" applyNumberFormat="1" applyFont="1" applyBorder="1" applyAlignment="1">
      <alignment horizontal="right" vertical="center"/>
    </xf>
    <xf numFmtId="168" fontId="5" fillId="0" borderId="2" xfId="1" applyNumberFormat="1" applyFont="1" applyBorder="1" applyAlignment="1">
      <alignment horizontal="right"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166" fontId="3" fillId="0" borderId="0" xfId="1" applyNumberFormat="1" applyFont="1" applyBorder="1" applyAlignment="1">
      <alignment horizontal="right" vertical="center"/>
    </xf>
    <xf numFmtId="169" fontId="2" fillId="0" borderId="0" xfId="0" applyNumberFormat="1" applyFont="1"/>
    <xf numFmtId="167" fontId="3" fillId="0" borderId="4" xfId="1" applyNumberFormat="1" applyFont="1" applyBorder="1" applyAlignment="1">
      <alignment horizontal="right" vertical="center"/>
    </xf>
    <xf numFmtId="168" fontId="3" fillId="0" borderId="4" xfId="1" applyNumberFormat="1" applyFont="1" applyBorder="1" applyAlignment="1">
      <alignment horizontal="right" vertical="center"/>
    </xf>
    <xf numFmtId="0" fontId="4"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xf numFmtId="0" fontId="6" fillId="0" borderId="5" xfId="0" applyFont="1" applyBorder="1" applyAlignment="1">
      <alignment horizontal="center" vertical="center" wrapText="1"/>
    </xf>
    <xf numFmtId="0" fontId="5" fillId="0" borderId="0" xfId="0" applyFont="1" applyAlignment="1">
      <alignment horizontal="right"/>
    </xf>
    <xf numFmtId="0" fontId="3" fillId="0" borderId="0" xfId="0" applyFont="1"/>
    <xf numFmtId="0" fontId="7" fillId="0" borderId="0" xfId="0" applyFont="1" applyAlignment="1">
      <alignment horizontal="right"/>
    </xf>
    <xf numFmtId="0" fontId="8" fillId="0" borderId="0" xfId="0" applyFont="1"/>
    <xf numFmtId="0" fontId="8" fillId="0" borderId="5" xfId="0" applyFont="1" applyBorder="1" applyAlignment="1">
      <alignment horizontal="center" vertical="center"/>
    </xf>
    <xf numFmtId="0" fontId="10" fillId="0" borderId="0" xfId="0" applyFont="1"/>
    <xf numFmtId="0" fontId="12" fillId="0" borderId="0" xfId="0" applyFont="1" applyAlignment="1">
      <alignment horizontal="right"/>
    </xf>
    <xf numFmtId="0" fontId="11" fillId="0" borderId="0" xfId="0" applyFont="1" applyAlignment="1">
      <alignment horizontal="right"/>
    </xf>
    <xf numFmtId="0" fontId="9" fillId="0" borderId="0" xfId="0" applyFont="1"/>
    <xf numFmtId="0" fontId="13" fillId="0" borderId="5" xfId="0" applyFont="1" applyBorder="1" applyAlignment="1">
      <alignment horizontal="center" vertical="center" wrapText="1"/>
    </xf>
    <xf numFmtId="0" fontId="8" fillId="0" borderId="0" xfId="0" applyFont="1" applyAlignment="1">
      <alignment horizontal="center" vertical="center"/>
    </xf>
    <xf numFmtId="0" fontId="10" fillId="0" borderId="5" xfId="0" applyFont="1" applyBorder="1" applyAlignment="1">
      <alignment horizontal="center" vertical="center"/>
    </xf>
    <xf numFmtId="0" fontId="9" fillId="0" borderId="5" xfId="0" applyFont="1" applyBorder="1" applyAlignment="1">
      <alignment horizontal="left" vertical="center" wrapText="1"/>
    </xf>
    <xf numFmtId="168" fontId="10" fillId="0" borderId="5" xfId="1" applyNumberFormat="1" applyFont="1" applyBorder="1" applyAlignment="1">
      <alignment horizontal="right" vertical="center"/>
    </xf>
    <xf numFmtId="167" fontId="10" fillId="0" borderId="5" xfId="1" applyNumberFormat="1" applyFont="1" applyBorder="1" applyAlignment="1">
      <alignment horizontal="right" vertical="center"/>
    </xf>
    <xf numFmtId="166" fontId="10" fillId="0" borderId="0" xfId="1" applyNumberFormat="1" applyFont="1" applyBorder="1" applyAlignment="1">
      <alignment horizontal="right" vertical="center"/>
    </xf>
    <xf numFmtId="169" fontId="8" fillId="0" borderId="0" xfId="0" applyNumberFormat="1" applyFont="1"/>
    <xf numFmtId="0" fontId="10" fillId="0" borderId="5" xfId="0" applyFont="1" applyBorder="1" applyAlignment="1">
      <alignment vertical="center" wrapText="1"/>
    </xf>
    <xf numFmtId="0" fontId="8" fillId="0" borderId="5" xfId="0" applyFont="1" applyBorder="1" applyAlignment="1">
      <alignment vertical="center" wrapText="1"/>
    </xf>
    <xf numFmtId="168" fontId="8" fillId="0" borderId="5" xfId="1" applyNumberFormat="1" applyFont="1" applyBorder="1" applyAlignment="1">
      <alignment horizontal="right" vertical="center"/>
    </xf>
    <xf numFmtId="167" fontId="8" fillId="0" borderId="5" xfId="1" applyNumberFormat="1" applyFont="1" applyBorder="1" applyAlignment="1">
      <alignment horizontal="right" vertical="center"/>
    </xf>
    <xf numFmtId="166" fontId="8" fillId="0" borderId="2" xfId="1" applyNumberFormat="1" applyFont="1" applyBorder="1" applyAlignment="1">
      <alignment horizontal="right" vertical="center"/>
    </xf>
    <xf numFmtId="0" fontId="11" fillId="0" borderId="5" xfId="0" applyFont="1" applyBorder="1" applyAlignment="1">
      <alignment horizontal="center" vertical="center"/>
    </xf>
    <xf numFmtId="0" fontId="11" fillId="0" borderId="5" xfId="0" applyFont="1" applyBorder="1" applyAlignment="1">
      <alignment vertical="center" wrapText="1"/>
    </xf>
    <xf numFmtId="168" fontId="11" fillId="0" borderId="5" xfId="1" applyNumberFormat="1" applyFont="1" applyBorder="1" applyAlignment="1">
      <alignment horizontal="right" vertical="center"/>
    </xf>
    <xf numFmtId="167" fontId="11" fillId="0" borderId="5" xfId="1" applyNumberFormat="1" applyFont="1" applyBorder="1" applyAlignment="1">
      <alignment horizontal="right" vertical="center"/>
    </xf>
    <xf numFmtId="166" fontId="11" fillId="0" borderId="2" xfId="1" applyNumberFormat="1" applyFont="1" applyBorder="1" applyAlignment="1">
      <alignment horizontal="right" vertical="center"/>
    </xf>
    <xf numFmtId="166" fontId="10" fillId="0" borderId="2" xfId="1" applyNumberFormat="1" applyFont="1" applyBorder="1" applyAlignment="1">
      <alignment horizontal="right" vertical="center"/>
    </xf>
    <xf numFmtId="0" fontId="8" fillId="0" borderId="0" xfId="0" applyFont="1" applyBorder="1"/>
    <xf numFmtId="168" fontId="8" fillId="0" borderId="0" xfId="1" applyNumberFormat="1" applyFont="1" applyBorder="1" applyAlignment="1">
      <alignment horizontal="right" vertical="center"/>
    </xf>
    <xf numFmtId="166" fontId="10" fillId="0" borderId="3" xfId="1" applyNumberFormat="1" applyFont="1" applyBorder="1" applyAlignment="1">
      <alignment horizontal="right" vertical="center"/>
    </xf>
    <xf numFmtId="168" fontId="8" fillId="0" borderId="0" xfId="0" applyNumberFormat="1" applyFont="1" applyBorder="1"/>
    <xf numFmtId="0" fontId="9" fillId="0" borderId="5" xfId="0" applyFont="1" applyBorder="1" applyAlignment="1">
      <alignment vertical="center"/>
    </xf>
    <xf numFmtId="168" fontId="10" fillId="0" borderId="5" xfId="1" applyNumberFormat="1" applyFont="1" applyBorder="1" applyAlignment="1">
      <alignment vertical="center"/>
    </xf>
    <xf numFmtId="167" fontId="10" fillId="0" borderId="5" xfId="0" applyNumberFormat="1" applyFont="1" applyBorder="1" applyAlignment="1">
      <alignment vertical="center"/>
    </xf>
    <xf numFmtId="166" fontId="10" fillId="0" borderId="2" xfId="1" applyNumberFormat="1" applyFont="1" applyBorder="1" applyAlignment="1">
      <alignment vertical="center"/>
    </xf>
    <xf numFmtId="165" fontId="8" fillId="0" borderId="0" xfId="0" applyNumberFormat="1" applyFont="1"/>
    <xf numFmtId="0" fontId="8" fillId="0" borderId="5" xfId="0" applyFont="1" applyBorder="1" applyAlignment="1">
      <alignment vertical="center"/>
    </xf>
    <xf numFmtId="168" fontId="8" fillId="0" borderId="5" xfId="1" applyNumberFormat="1" applyFont="1" applyBorder="1" applyAlignment="1">
      <alignment vertical="center"/>
    </xf>
    <xf numFmtId="167" fontId="8" fillId="0" borderId="5" xfId="0" applyNumberFormat="1" applyFont="1" applyBorder="1" applyAlignment="1">
      <alignment vertical="center"/>
    </xf>
    <xf numFmtId="166" fontId="8" fillId="0" borderId="2" xfId="1" applyNumberFormat="1" applyFont="1" applyBorder="1" applyAlignment="1">
      <alignment vertical="center"/>
    </xf>
    <xf numFmtId="165" fontId="8" fillId="0" borderId="0" xfId="1" applyNumberFormat="1" applyFont="1"/>
    <xf numFmtId="166" fontId="8" fillId="0" borderId="1" xfId="1" applyNumberFormat="1" applyFont="1" applyBorder="1" applyAlignment="1">
      <alignment vertical="center"/>
    </xf>
    <xf numFmtId="0" fontId="3" fillId="0" borderId="0" xfId="0" applyFont="1" applyAlignment="1">
      <alignment horizontal="center"/>
    </xf>
    <xf numFmtId="0" fontId="6"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3" fillId="0" borderId="5"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38100</xdr:rowOff>
    </xdr:from>
    <xdr:to>
      <xdr:col>1</xdr:col>
      <xdr:colOff>419100</xdr:colOff>
      <xdr:row>2</xdr:row>
      <xdr:rowOff>39688</xdr:rowOff>
    </xdr:to>
    <xdr:cxnSp macro="">
      <xdr:nvCxnSpPr>
        <xdr:cNvPr id="2" name="Straight Connector 1"/>
        <xdr:cNvCxnSpPr/>
      </xdr:nvCxnSpPr>
      <xdr:spPr>
        <a:xfrm>
          <a:off x="781050" y="419100"/>
          <a:ext cx="247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xdr:row>
      <xdr:rowOff>38100</xdr:rowOff>
    </xdr:from>
    <xdr:to>
      <xdr:col>1</xdr:col>
      <xdr:colOff>419100</xdr:colOff>
      <xdr:row>2</xdr:row>
      <xdr:rowOff>39688</xdr:rowOff>
    </xdr:to>
    <xdr:cxnSp macro="">
      <xdr:nvCxnSpPr>
        <xdr:cNvPr id="2" name="Straight Connector 1"/>
        <xdr:cNvCxnSpPr/>
      </xdr:nvCxnSpPr>
      <xdr:spPr>
        <a:xfrm>
          <a:off x="542925" y="438150"/>
          <a:ext cx="247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2"/>
  <sheetViews>
    <sheetView workbookViewId="0">
      <selection activeCell="D42" sqref="D42"/>
    </sheetView>
  </sheetViews>
  <sheetFormatPr defaultRowHeight="15.75" x14ac:dyDescent="0.25"/>
  <cols>
    <col min="1" max="1" width="5.5703125" style="1" customWidth="1"/>
    <col min="2" max="2" width="46.28515625" style="1" customWidth="1"/>
    <col min="3" max="3" width="13.5703125" style="1" customWidth="1"/>
    <col min="4" max="4" width="14.140625" style="1" customWidth="1"/>
    <col min="5" max="6" width="10.5703125" style="1" customWidth="1"/>
    <col min="7" max="7" width="9.140625" style="1"/>
    <col min="8" max="8" width="20.7109375" style="1" hidden="1" customWidth="1"/>
    <col min="9" max="12" width="9.140625" style="1" customWidth="1"/>
    <col min="13" max="13" width="11.85546875" style="1" customWidth="1"/>
    <col min="14" max="15" width="9.140625" style="1"/>
    <col min="16" max="16" width="14.85546875" style="1" customWidth="1"/>
    <col min="17" max="16384" width="9.140625" style="1"/>
  </cols>
  <sheetData>
    <row r="1" spans="1:13" x14ac:dyDescent="0.25">
      <c r="A1" s="48" t="s">
        <v>53</v>
      </c>
      <c r="F1" s="49" t="s">
        <v>52</v>
      </c>
    </row>
    <row r="2" spans="1:13" x14ac:dyDescent="0.25">
      <c r="A2" s="48" t="s">
        <v>51</v>
      </c>
    </row>
    <row r="3" spans="1:13" x14ac:dyDescent="0.25">
      <c r="A3" s="48"/>
    </row>
    <row r="4" spans="1:13" x14ac:dyDescent="0.25">
      <c r="A4" s="90" t="s">
        <v>50</v>
      </c>
      <c r="B4" s="90"/>
      <c r="C4" s="90"/>
      <c r="D4" s="90"/>
      <c r="E4" s="90"/>
      <c r="F4" s="90"/>
    </row>
    <row r="5" spans="1:13" x14ac:dyDescent="0.25">
      <c r="A5" s="93" t="s">
        <v>49</v>
      </c>
      <c r="B5" s="93"/>
      <c r="C5" s="93"/>
      <c r="D5" s="93"/>
      <c r="E5" s="93"/>
      <c r="F5" s="93"/>
    </row>
    <row r="6" spans="1:13" ht="24" customHeight="1" x14ac:dyDescent="0.25">
      <c r="F6" s="47" t="s">
        <v>48</v>
      </c>
    </row>
    <row r="7" spans="1:13" s="45" customFormat="1" ht="36.75" customHeight="1" x14ac:dyDescent="0.2">
      <c r="A7" s="91" t="s">
        <v>47</v>
      </c>
      <c r="B7" s="91" t="s">
        <v>46</v>
      </c>
      <c r="C7" s="92" t="s">
        <v>45</v>
      </c>
      <c r="D7" s="92" t="s">
        <v>44</v>
      </c>
      <c r="E7" s="91" t="s">
        <v>43</v>
      </c>
      <c r="F7" s="91"/>
    </row>
    <row r="8" spans="1:13" s="45" customFormat="1" ht="19.5" customHeight="1" x14ac:dyDescent="0.2">
      <c r="A8" s="91"/>
      <c r="B8" s="91"/>
      <c r="C8" s="92"/>
      <c r="D8" s="92"/>
      <c r="E8" s="46" t="s">
        <v>42</v>
      </c>
      <c r="F8" s="46" t="s">
        <v>41</v>
      </c>
    </row>
    <row r="9" spans="1:13" s="43" customFormat="1" x14ac:dyDescent="0.25">
      <c r="A9" s="44" t="s">
        <v>39</v>
      </c>
      <c r="B9" s="44" t="s">
        <v>3</v>
      </c>
      <c r="C9" s="44">
        <v>1</v>
      </c>
      <c r="D9" s="44">
        <v>2</v>
      </c>
      <c r="E9" s="44" t="s">
        <v>40</v>
      </c>
      <c r="F9" s="44">
        <v>4</v>
      </c>
    </row>
    <row r="10" spans="1:13" ht="28.5" x14ac:dyDescent="0.25">
      <c r="A10" s="42" t="s">
        <v>39</v>
      </c>
      <c r="B10" s="41" t="s">
        <v>38</v>
      </c>
      <c r="C10" s="40">
        <f>C11+C30+C31+C38+C39</f>
        <v>3900</v>
      </c>
      <c r="D10" s="40">
        <f>D11+D30+D31+D38+D39</f>
        <v>1350.5985330650001</v>
      </c>
      <c r="E10" s="39">
        <f t="shared" ref="E10:E24" si="0">D10/C10*100</f>
        <v>34.630731617051289</v>
      </c>
      <c r="F10" s="39">
        <f t="shared" ref="F10:F25" si="1">D10/H10*100</f>
        <v>126.08747525032322</v>
      </c>
      <c r="H10" s="37">
        <f>H11+H30+H31+H38+H39</f>
        <v>1071.1599469999999</v>
      </c>
      <c r="M10" s="38"/>
    </row>
    <row r="11" spans="1:13" x14ac:dyDescent="0.25">
      <c r="A11" s="18" t="s">
        <v>37</v>
      </c>
      <c r="B11" s="31" t="s">
        <v>36</v>
      </c>
      <c r="C11" s="30">
        <f>SUM(C12:C19)+SUM(C25:C29)</f>
        <v>3900</v>
      </c>
      <c r="D11" s="30">
        <f>SUM(D12:D19)+SUM(D25:D29)</f>
        <v>1341.6314130650001</v>
      </c>
      <c r="E11" s="29">
        <f t="shared" si="0"/>
        <v>34.400805463205131</v>
      </c>
      <c r="F11" s="29">
        <f t="shared" si="1"/>
        <v>125.31151823448141</v>
      </c>
      <c r="H11" s="37">
        <f>SUM(H12:H19)+SUM(H25:H29)</f>
        <v>1070.636947</v>
      </c>
    </row>
    <row r="12" spans="1:13" x14ac:dyDescent="0.25">
      <c r="A12" s="12">
        <v>1</v>
      </c>
      <c r="B12" s="27" t="s">
        <v>35</v>
      </c>
      <c r="C12" s="26">
        <f>210+85</f>
        <v>295</v>
      </c>
      <c r="D12" s="26">
        <v>77.642065541999997</v>
      </c>
      <c r="E12" s="25">
        <f t="shared" si="0"/>
        <v>26.319344251525422</v>
      </c>
      <c r="F12" s="25">
        <f t="shared" si="1"/>
        <v>122.08063891256151</v>
      </c>
      <c r="H12" s="24">
        <v>63.598999999999997</v>
      </c>
    </row>
    <row r="13" spans="1:13" ht="31.5" x14ac:dyDescent="0.25">
      <c r="A13" s="12">
        <v>2</v>
      </c>
      <c r="B13" s="27" t="s">
        <v>34</v>
      </c>
      <c r="C13" s="26">
        <v>95</v>
      </c>
      <c r="D13" s="26">
        <v>50.690761885000001</v>
      </c>
      <c r="E13" s="25">
        <f t="shared" si="0"/>
        <v>53.358696721052631</v>
      </c>
      <c r="F13" s="25">
        <f t="shared" si="1"/>
        <v>240.25196400303329</v>
      </c>
      <c r="H13" s="24">
        <v>21.099</v>
      </c>
    </row>
    <row r="14" spans="1:13" x14ac:dyDescent="0.25">
      <c r="A14" s="12">
        <v>3</v>
      </c>
      <c r="B14" s="27" t="s">
        <v>33</v>
      </c>
      <c r="C14" s="26">
        <v>765.8</v>
      </c>
      <c r="D14" s="26">
        <v>296.00882856800001</v>
      </c>
      <c r="E14" s="25">
        <f t="shared" si="0"/>
        <v>38.653542513449992</v>
      </c>
      <c r="F14" s="25">
        <f t="shared" si="1"/>
        <v>191.87836089428208</v>
      </c>
      <c r="H14" s="24">
        <v>154.26900000000001</v>
      </c>
    </row>
    <row r="15" spans="1:13" x14ac:dyDescent="0.25">
      <c r="A15" s="12">
        <v>4</v>
      </c>
      <c r="B15" s="27" t="s">
        <v>32</v>
      </c>
      <c r="C15" s="26">
        <v>417.8</v>
      </c>
      <c r="D15" s="26">
        <v>87.529623717999996</v>
      </c>
      <c r="E15" s="25">
        <f t="shared" si="0"/>
        <v>20.950125351364289</v>
      </c>
      <c r="F15" s="25">
        <f t="shared" si="1"/>
        <v>101.90423512468855</v>
      </c>
      <c r="H15" s="24">
        <v>85.894000000000005</v>
      </c>
    </row>
    <row r="16" spans="1:13" x14ac:dyDescent="0.25">
      <c r="A16" s="12">
        <v>5</v>
      </c>
      <c r="B16" s="27" t="s">
        <v>31</v>
      </c>
      <c r="C16" s="26">
        <v>345</v>
      </c>
      <c r="D16" s="26">
        <v>78.906650866000007</v>
      </c>
      <c r="E16" s="25">
        <f t="shared" si="0"/>
        <v>22.871493004637681</v>
      </c>
      <c r="F16" s="25">
        <f t="shared" si="1"/>
        <v>151.72021778572528</v>
      </c>
      <c r="H16" s="24">
        <v>52.008000000000003</v>
      </c>
    </row>
    <row r="17" spans="1:8" x14ac:dyDescent="0.25">
      <c r="A17" s="12">
        <v>6</v>
      </c>
      <c r="B17" s="27" t="s">
        <v>30</v>
      </c>
      <c r="C17" s="26">
        <v>191.27500000000001</v>
      </c>
      <c r="D17" s="26">
        <v>12.291454140999999</v>
      </c>
      <c r="E17" s="25">
        <f t="shared" si="0"/>
        <v>6.4260641176316815</v>
      </c>
      <c r="F17" s="25">
        <f t="shared" si="1"/>
        <v>30.169740902285163</v>
      </c>
      <c r="H17" s="24">
        <v>40.741</v>
      </c>
    </row>
    <row r="18" spans="1:8" ht="18.75" customHeight="1" x14ac:dyDescent="0.25">
      <c r="A18" s="12">
        <v>7</v>
      </c>
      <c r="B18" s="27" t="s">
        <v>29</v>
      </c>
      <c r="C18" s="26">
        <v>98.19</v>
      </c>
      <c r="D18" s="26">
        <v>13.963267955999999</v>
      </c>
      <c r="E18" s="25">
        <f t="shared" si="0"/>
        <v>14.2206619370608</v>
      </c>
      <c r="F18" s="25">
        <f t="shared" si="1"/>
        <v>54.672153312451059</v>
      </c>
      <c r="H18" s="24">
        <v>25.54</v>
      </c>
    </row>
    <row r="19" spans="1:8" x14ac:dyDescent="0.25">
      <c r="A19" s="12">
        <v>8</v>
      </c>
      <c r="B19" s="27" t="s">
        <v>28</v>
      </c>
      <c r="C19" s="26">
        <f>SUM(C20:C24)</f>
        <v>238.51</v>
      </c>
      <c r="D19" s="26">
        <f>SUM(D20:D24)</f>
        <v>29.448959178000003</v>
      </c>
      <c r="E19" s="25">
        <f t="shared" si="0"/>
        <v>12.347054286193453</v>
      </c>
      <c r="F19" s="25">
        <f t="shared" si="1"/>
        <v>73.259858713680089</v>
      </c>
      <c r="H19" s="24">
        <f>SUM(H20:H24)</f>
        <v>40.197946999999999</v>
      </c>
    </row>
    <row r="20" spans="1:8" x14ac:dyDescent="0.25">
      <c r="A20" s="36"/>
      <c r="B20" s="35" t="s">
        <v>27</v>
      </c>
      <c r="C20" s="34">
        <v>1</v>
      </c>
      <c r="D20" s="34">
        <v>0</v>
      </c>
      <c r="E20" s="33">
        <f t="shared" si="0"/>
        <v>0</v>
      </c>
      <c r="F20" s="33">
        <f t="shared" si="1"/>
        <v>0</v>
      </c>
      <c r="H20" s="32">
        <v>0.20263100000000001</v>
      </c>
    </row>
    <row r="21" spans="1:8" x14ac:dyDescent="0.25">
      <c r="A21" s="36"/>
      <c r="B21" s="35" t="s">
        <v>26</v>
      </c>
      <c r="C21" s="34">
        <v>7.31</v>
      </c>
      <c r="D21" s="34">
        <v>0.34744153700000002</v>
      </c>
      <c r="E21" s="33">
        <f t="shared" si="0"/>
        <v>4.7529622024623812</v>
      </c>
      <c r="F21" s="33">
        <f t="shared" si="1"/>
        <v>103.46495804125001</v>
      </c>
      <c r="H21" s="32">
        <v>0.33580599999999999</v>
      </c>
    </row>
    <row r="22" spans="1:8" x14ac:dyDescent="0.25">
      <c r="A22" s="36"/>
      <c r="B22" s="35" t="s">
        <v>25</v>
      </c>
      <c r="C22" s="34">
        <v>104.5</v>
      </c>
      <c r="D22" s="34">
        <v>7.9346468510000001</v>
      </c>
      <c r="E22" s="33">
        <f t="shared" si="0"/>
        <v>7.5929634937799042</v>
      </c>
      <c r="F22" s="33">
        <f t="shared" si="1"/>
        <v>41.421689325278251</v>
      </c>
      <c r="H22" s="32">
        <v>19.155778000000002</v>
      </c>
    </row>
    <row r="23" spans="1:8" x14ac:dyDescent="0.25">
      <c r="A23" s="36"/>
      <c r="B23" s="35" t="s">
        <v>24</v>
      </c>
      <c r="C23" s="34">
        <v>125</v>
      </c>
      <c r="D23" s="34">
        <v>21.166870790000001</v>
      </c>
      <c r="E23" s="33">
        <f t="shared" si="0"/>
        <v>16.933496632000001</v>
      </c>
      <c r="F23" s="33">
        <f t="shared" si="1"/>
        <v>104.9326831436491</v>
      </c>
      <c r="H23" s="32">
        <v>20.171856999999999</v>
      </c>
    </row>
    <row r="24" spans="1:8" ht="31.5" x14ac:dyDescent="0.25">
      <c r="A24" s="36"/>
      <c r="B24" s="35" t="s">
        <v>23</v>
      </c>
      <c r="C24" s="34">
        <v>0.7</v>
      </c>
      <c r="D24" s="34">
        <v>0</v>
      </c>
      <c r="E24" s="33">
        <f t="shared" si="0"/>
        <v>0</v>
      </c>
      <c r="F24" s="33">
        <f t="shared" si="1"/>
        <v>0</v>
      </c>
      <c r="H24" s="32">
        <v>0.33187499999999998</v>
      </c>
    </row>
    <row r="25" spans="1:8" ht="31.5" x14ac:dyDescent="0.25">
      <c r="A25" s="12">
        <v>9</v>
      </c>
      <c r="B25" s="27" t="s">
        <v>22</v>
      </c>
      <c r="C25" s="26">
        <v>0</v>
      </c>
      <c r="D25" s="26">
        <v>0.234637395</v>
      </c>
      <c r="E25" s="25"/>
      <c r="F25" s="25">
        <f t="shared" si="1"/>
        <v>335.19627857142854</v>
      </c>
      <c r="H25" s="24">
        <v>7.0000000000000007E-2</v>
      </c>
    </row>
    <row r="26" spans="1:8" ht="56.25" customHeight="1" x14ac:dyDescent="0.25">
      <c r="A26" s="12">
        <v>10</v>
      </c>
      <c r="B26" s="27" t="s">
        <v>21</v>
      </c>
      <c r="C26" s="26">
        <v>17</v>
      </c>
      <c r="D26" s="26">
        <v>10.92</v>
      </c>
      <c r="E26" s="25">
        <f>D26/C26*100</f>
        <v>64.235294117647058</v>
      </c>
      <c r="F26" s="25"/>
      <c r="H26" s="24">
        <v>0</v>
      </c>
    </row>
    <row r="27" spans="1:8" x14ac:dyDescent="0.25">
      <c r="A27" s="12">
        <v>11</v>
      </c>
      <c r="B27" s="27" t="s">
        <v>20</v>
      </c>
      <c r="C27" s="26">
        <v>1260</v>
      </c>
      <c r="D27" s="26">
        <v>661.64788914300004</v>
      </c>
      <c r="E27" s="25">
        <f>D27/C27*100</f>
        <v>52.511737233571431</v>
      </c>
      <c r="F27" s="25">
        <f>D27/H27*100</f>
        <v>121.35852449702035</v>
      </c>
      <c r="H27" s="24">
        <v>545.20100000000002</v>
      </c>
    </row>
    <row r="28" spans="1:8" x14ac:dyDescent="0.25">
      <c r="A28" s="12">
        <v>12</v>
      </c>
      <c r="B28" s="27" t="s">
        <v>19</v>
      </c>
      <c r="C28" s="26">
        <v>7.2249999999999996</v>
      </c>
      <c r="D28" s="26">
        <v>0</v>
      </c>
      <c r="E28" s="25">
        <f>D28/C28*100</f>
        <v>0</v>
      </c>
      <c r="F28" s="25">
        <f>D28/H28*100</f>
        <v>0</v>
      </c>
      <c r="H28" s="24">
        <f>1.056+6.436</f>
        <v>7.492</v>
      </c>
    </row>
    <row r="29" spans="1:8" x14ac:dyDescent="0.25">
      <c r="A29" s="12">
        <v>13</v>
      </c>
      <c r="B29" s="27" t="s">
        <v>18</v>
      </c>
      <c r="C29" s="26">
        <v>169.2</v>
      </c>
      <c r="D29" s="26">
        <v>22.347274673000001</v>
      </c>
      <c r="E29" s="25">
        <f>D29/C29*100</f>
        <v>13.207609144799056</v>
      </c>
      <c r="F29" s="25">
        <f>D29/H29*100</f>
        <v>64.725930235185075</v>
      </c>
      <c r="H29" s="24">
        <f>40.962-6.436</f>
        <v>34.526000000000003</v>
      </c>
    </row>
    <row r="30" spans="1:8" x14ac:dyDescent="0.25">
      <c r="A30" s="18" t="s">
        <v>17</v>
      </c>
      <c r="B30" s="31" t="s">
        <v>16</v>
      </c>
      <c r="C30" s="30">
        <v>0</v>
      </c>
      <c r="D30" s="30">
        <v>0</v>
      </c>
      <c r="E30" s="29"/>
      <c r="F30" s="29"/>
      <c r="H30" s="28">
        <v>0</v>
      </c>
    </row>
    <row r="31" spans="1:8" x14ac:dyDescent="0.25">
      <c r="A31" s="18" t="s">
        <v>15</v>
      </c>
      <c r="B31" s="31" t="s">
        <v>14</v>
      </c>
      <c r="C31" s="30">
        <f>SUM(C32:C37)</f>
        <v>0</v>
      </c>
      <c r="D31" s="30">
        <f>SUM(D32:D37)</f>
        <v>0</v>
      </c>
      <c r="E31" s="29"/>
      <c r="F31" s="29"/>
      <c r="H31" s="28">
        <f>SUM(H32:H37)</f>
        <v>0</v>
      </c>
    </row>
    <row r="32" spans="1:8" x14ac:dyDescent="0.25">
      <c r="A32" s="12">
        <v>1</v>
      </c>
      <c r="B32" s="27" t="s">
        <v>13</v>
      </c>
      <c r="C32" s="26">
        <v>0</v>
      </c>
      <c r="D32" s="26">
        <v>0</v>
      </c>
      <c r="E32" s="25"/>
      <c r="F32" s="25"/>
      <c r="H32" s="24">
        <v>0</v>
      </c>
    </row>
    <row r="33" spans="1:16" x14ac:dyDescent="0.25">
      <c r="A33" s="12">
        <v>2</v>
      </c>
      <c r="B33" s="27" t="s">
        <v>12</v>
      </c>
      <c r="C33" s="26">
        <v>0</v>
      </c>
      <c r="D33" s="26">
        <v>0</v>
      </c>
      <c r="E33" s="25"/>
      <c r="F33" s="25"/>
      <c r="H33" s="24">
        <v>0</v>
      </c>
    </row>
    <row r="34" spans="1:16" x14ac:dyDescent="0.25">
      <c r="A34" s="12">
        <v>3</v>
      </c>
      <c r="B34" s="27" t="s">
        <v>11</v>
      </c>
      <c r="C34" s="26">
        <v>0</v>
      </c>
      <c r="D34" s="26">
        <v>0</v>
      </c>
      <c r="E34" s="25"/>
      <c r="F34" s="25"/>
      <c r="H34" s="24">
        <v>0</v>
      </c>
    </row>
    <row r="35" spans="1:16" x14ac:dyDescent="0.25">
      <c r="A35" s="12">
        <v>4</v>
      </c>
      <c r="B35" s="27" t="s">
        <v>10</v>
      </c>
      <c r="C35" s="26">
        <v>0</v>
      </c>
      <c r="D35" s="26">
        <v>0</v>
      </c>
      <c r="E35" s="25"/>
      <c r="F35" s="25"/>
      <c r="H35" s="24">
        <v>0</v>
      </c>
    </row>
    <row r="36" spans="1:16" x14ac:dyDescent="0.25">
      <c r="A36" s="12">
        <v>5</v>
      </c>
      <c r="B36" s="27" t="s">
        <v>9</v>
      </c>
      <c r="C36" s="26">
        <v>0</v>
      </c>
      <c r="D36" s="26">
        <v>0</v>
      </c>
      <c r="E36" s="25"/>
      <c r="F36" s="25"/>
      <c r="H36" s="24">
        <v>0</v>
      </c>
    </row>
    <row r="37" spans="1:16" x14ac:dyDescent="0.25">
      <c r="A37" s="12">
        <v>6</v>
      </c>
      <c r="B37" s="27" t="s">
        <v>8</v>
      </c>
      <c r="C37" s="26">
        <v>0</v>
      </c>
      <c r="D37" s="26">
        <v>0</v>
      </c>
      <c r="E37" s="25"/>
      <c r="F37" s="25"/>
      <c r="H37" s="24">
        <v>0</v>
      </c>
    </row>
    <row r="38" spans="1:16" x14ac:dyDescent="0.25">
      <c r="A38" s="22" t="s">
        <v>7</v>
      </c>
      <c r="B38" s="21" t="s">
        <v>6</v>
      </c>
      <c r="C38" s="20">
        <v>0</v>
      </c>
      <c r="D38" s="20">
        <v>0.27900000000000003</v>
      </c>
      <c r="E38" s="19"/>
      <c r="F38" s="19">
        <f>D38/H38*100</f>
        <v>53.346080305927345</v>
      </c>
      <c r="H38" s="23">
        <v>0.52300000000000002</v>
      </c>
    </row>
    <row r="39" spans="1:16" x14ac:dyDescent="0.25">
      <c r="A39" s="22" t="s">
        <v>5</v>
      </c>
      <c r="B39" s="21" t="s">
        <v>4</v>
      </c>
      <c r="C39" s="20">
        <v>0</v>
      </c>
      <c r="D39" s="20">
        <v>8.6881199999999996</v>
      </c>
      <c r="E39" s="19"/>
      <c r="F39" s="19"/>
    </row>
    <row r="40" spans="1:16" x14ac:dyDescent="0.25">
      <c r="A40" s="18" t="s">
        <v>3</v>
      </c>
      <c r="B40" s="17" t="s">
        <v>2</v>
      </c>
      <c r="C40" s="16">
        <f>C41+C42</f>
        <v>3564.0630000000001</v>
      </c>
      <c r="D40" s="16">
        <f>D41+D42</f>
        <v>1277.2489406950001</v>
      </c>
      <c r="E40" s="15">
        <f>D40/C40*100</f>
        <v>35.836878884997262</v>
      </c>
      <c r="F40" s="15">
        <f>D40/H40*100</f>
        <v>125.96665154720415</v>
      </c>
      <c r="H40" s="14">
        <f>H41+H42</f>
        <v>1013.958</v>
      </c>
      <c r="P40" s="13"/>
    </row>
    <row r="41" spans="1:16" x14ac:dyDescent="0.25">
      <c r="A41" s="12">
        <v>1</v>
      </c>
      <c r="B41" s="11" t="s">
        <v>1</v>
      </c>
      <c r="C41" s="10">
        <v>1686.9359999999999</v>
      </c>
      <c r="D41" s="10">
        <f>33.692371974+19.223385298+2.44853594+12.388843514+0.102437369+9.563590187+4.6690585+0.005700154+46.003874209+86.621976422+156.994857708+52.070955231+87.529623718+29.353227719</f>
        <v>540.66843794299996</v>
      </c>
      <c r="E41" s="9">
        <f>D41/C41*100</f>
        <v>32.050323067561543</v>
      </c>
      <c r="F41" s="9">
        <f>D41/H41*100</f>
        <v>157.25151180342269</v>
      </c>
      <c r="H41" s="8">
        <f>29.288+12.816+0.552+12.999+0.093+7.639+8.558+0.016+12.515+100.923+1.807+49.956+85.894+20.768</f>
        <v>343.82399999999996</v>
      </c>
      <c r="P41" s="2"/>
    </row>
    <row r="42" spans="1:16" x14ac:dyDescent="0.25">
      <c r="A42" s="7">
        <v>2</v>
      </c>
      <c r="B42" s="6" t="s">
        <v>0</v>
      </c>
      <c r="C42" s="5">
        <v>1877.127</v>
      </c>
      <c r="D42" s="5">
        <f>1277.248940695-D41</f>
        <v>736.58050275200014</v>
      </c>
      <c r="E42" s="4">
        <f>D42/C42*100</f>
        <v>39.239779873817817</v>
      </c>
      <c r="F42" s="4">
        <f>D42/H42*100</f>
        <v>109.91540538936991</v>
      </c>
      <c r="H42" s="3">
        <f>1013.958-H41</f>
        <v>670.13400000000001</v>
      </c>
      <c r="P42" s="2"/>
    </row>
  </sheetData>
  <mergeCells count="7">
    <mergeCell ref="A4:F4"/>
    <mergeCell ref="A7:A8"/>
    <mergeCell ref="B7:B8"/>
    <mergeCell ref="C7:C8"/>
    <mergeCell ref="D7:D8"/>
    <mergeCell ref="E7:F7"/>
    <mergeCell ref="A5:F5"/>
  </mergeCells>
  <pageMargins left="0.6" right="0.31496062992125984" top="0.61" bottom="0.5118110236220472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2"/>
  <sheetViews>
    <sheetView tabSelected="1" workbookViewId="0">
      <selection activeCell="A5" sqref="A5:F5"/>
    </sheetView>
  </sheetViews>
  <sheetFormatPr defaultRowHeight="15.75" x14ac:dyDescent="0.25"/>
  <cols>
    <col min="1" max="1" width="5.5703125" style="50" customWidth="1"/>
    <col min="2" max="2" width="46.28515625" style="50" customWidth="1"/>
    <col min="3" max="3" width="13.5703125" style="50" customWidth="1"/>
    <col min="4" max="4" width="14.140625" style="50" customWidth="1"/>
    <col min="5" max="6" width="10.5703125" style="50" customWidth="1"/>
    <col min="7" max="7" width="9.140625" style="50"/>
    <col min="8" max="8" width="20.7109375" style="50" hidden="1" customWidth="1"/>
    <col min="9" max="12" width="9.140625" style="50" customWidth="1"/>
    <col min="13" max="13" width="11.85546875" style="50" customWidth="1"/>
    <col min="14" max="15" width="9.140625" style="50"/>
    <col min="16" max="16" width="14.85546875" style="50" customWidth="1"/>
    <col min="17" max="16384" width="9.140625" style="50"/>
  </cols>
  <sheetData>
    <row r="1" spans="1:13" x14ac:dyDescent="0.25">
      <c r="A1" s="52" t="s">
        <v>56</v>
      </c>
      <c r="F1" s="53" t="s">
        <v>52</v>
      </c>
    </row>
    <row r="2" spans="1:13" x14ac:dyDescent="0.25">
      <c r="A2" s="52" t="s">
        <v>51</v>
      </c>
    </row>
    <row r="3" spans="1:13" x14ac:dyDescent="0.25">
      <c r="A3" s="52"/>
    </row>
    <row r="4" spans="1:13" x14ac:dyDescent="0.25">
      <c r="A4" s="94" t="s">
        <v>58</v>
      </c>
      <c r="B4" s="94"/>
      <c r="C4" s="94"/>
      <c r="D4" s="94"/>
      <c r="E4" s="94"/>
      <c r="F4" s="94"/>
    </row>
    <row r="5" spans="1:13" x14ac:dyDescent="0.25">
      <c r="A5" s="95" t="s">
        <v>57</v>
      </c>
      <c r="B5" s="95"/>
      <c r="C5" s="95"/>
      <c r="D5" s="95"/>
      <c r="E5" s="95"/>
      <c r="F5" s="95"/>
    </row>
    <row r="6" spans="1:13" ht="24" customHeight="1" x14ac:dyDescent="0.25">
      <c r="F6" s="54" t="s">
        <v>48</v>
      </c>
    </row>
    <row r="7" spans="1:13" s="55" customFormat="1" ht="36.75" customHeight="1" x14ac:dyDescent="0.2">
      <c r="A7" s="96" t="s">
        <v>47</v>
      </c>
      <c r="B7" s="96" t="s">
        <v>46</v>
      </c>
      <c r="C7" s="97" t="s">
        <v>54</v>
      </c>
      <c r="D7" s="97" t="s">
        <v>55</v>
      </c>
      <c r="E7" s="96" t="s">
        <v>43</v>
      </c>
      <c r="F7" s="96"/>
    </row>
    <row r="8" spans="1:13" s="55" customFormat="1" ht="19.5" customHeight="1" x14ac:dyDescent="0.2">
      <c r="A8" s="96"/>
      <c r="B8" s="96"/>
      <c r="C8" s="97"/>
      <c r="D8" s="97"/>
      <c r="E8" s="56" t="s">
        <v>42</v>
      </c>
      <c r="F8" s="56" t="s">
        <v>41</v>
      </c>
    </row>
    <row r="9" spans="1:13" s="57" customFormat="1" x14ac:dyDescent="0.25">
      <c r="A9" s="51" t="s">
        <v>39</v>
      </c>
      <c r="B9" s="51" t="s">
        <v>3</v>
      </c>
      <c r="C9" s="51">
        <v>1</v>
      </c>
      <c r="D9" s="51">
        <v>2</v>
      </c>
      <c r="E9" s="51" t="s">
        <v>40</v>
      </c>
      <c r="F9" s="51">
        <v>4</v>
      </c>
    </row>
    <row r="10" spans="1:13" ht="28.5" x14ac:dyDescent="0.25">
      <c r="A10" s="58" t="s">
        <v>39</v>
      </c>
      <c r="B10" s="59" t="s">
        <v>38</v>
      </c>
      <c r="C10" s="60">
        <f>C11+C30+C31+C38+C39</f>
        <v>5000</v>
      </c>
      <c r="D10" s="60">
        <f>D11+D30+D31+D38+D39</f>
        <v>1586.9480000000001</v>
      </c>
      <c r="E10" s="61">
        <f t="shared" ref="E10:E23" si="0">D10/C10*100</f>
        <v>31.738959999999999</v>
      </c>
      <c r="F10" s="61">
        <f>D10/'Bao cao 2019'!D10*100</f>
        <v>117.49960933236297</v>
      </c>
      <c r="H10" s="62">
        <f>H11+H30+H31+H38+H39</f>
        <v>1071.1599469999999</v>
      </c>
      <c r="M10" s="63"/>
    </row>
    <row r="11" spans="1:13" x14ac:dyDescent="0.25">
      <c r="A11" s="58" t="s">
        <v>37</v>
      </c>
      <c r="B11" s="64" t="s">
        <v>36</v>
      </c>
      <c r="C11" s="60">
        <f>SUM(C12:C19)+SUM(C25:C29)</f>
        <v>5000</v>
      </c>
      <c r="D11" s="60">
        <f>SUM(D12:D19)+SUM(D25:D29)</f>
        <v>1558.098</v>
      </c>
      <c r="E11" s="61">
        <f t="shared" si="0"/>
        <v>31.161960000000001</v>
      </c>
      <c r="F11" s="61">
        <f>D11/'Bao cao 2019'!D11*100</f>
        <v>116.13457949978043</v>
      </c>
      <c r="H11" s="62">
        <f>SUM(H12:H19)+SUM(H25:H29)</f>
        <v>1070.636947</v>
      </c>
    </row>
    <row r="12" spans="1:13" x14ac:dyDescent="0.25">
      <c r="A12" s="51">
        <v>1</v>
      </c>
      <c r="B12" s="65" t="s">
        <v>35</v>
      </c>
      <c r="C12" s="66">
        <v>303.64999999999998</v>
      </c>
      <c r="D12" s="66">
        <v>75.212999999999994</v>
      </c>
      <c r="E12" s="67">
        <f t="shared" si="0"/>
        <v>24.769636094187387</v>
      </c>
      <c r="F12" s="61">
        <f>D12/'Bao cao 2019'!D12*100</f>
        <v>96.871456825570917</v>
      </c>
      <c r="H12" s="68">
        <v>63.598999999999997</v>
      </c>
    </row>
    <row r="13" spans="1:13" ht="31.5" x14ac:dyDescent="0.25">
      <c r="A13" s="51">
        <v>2</v>
      </c>
      <c r="B13" s="65" t="s">
        <v>34</v>
      </c>
      <c r="C13" s="66">
        <v>200</v>
      </c>
      <c r="D13" s="66">
        <v>111.182</v>
      </c>
      <c r="E13" s="67">
        <f t="shared" si="0"/>
        <v>55.591000000000001</v>
      </c>
      <c r="F13" s="61">
        <f>D13/'Bao cao 2019'!D13*100</f>
        <v>219.33385071669255</v>
      </c>
      <c r="H13" s="68">
        <v>21.099</v>
      </c>
    </row>
    <row r="14" spans="1:13" x14ac:dyDescent="0.25">
      <c r="A14" s="51">
        <v>3</v>
      </c>
      <c r="B14" s="65" t="s">
        <v>33</v>
      </c>
      <c r="C14" s="66">
        <v>1428.7</v>
      </c>
      <c r="D14" s="66">
        <v>332.21499999999997</v>
      </c>
      <c r="E14" s="67">
        <f t="shared" si="0"/>
        <v>23.252957233848949</v>
      </c>
      <c r="F14" s="61">
        <f>D14/'Bao cao 2019'!D14*100</f>
        <v>112.23144985477438</v>
      </c>
      <c r="H14" s="68">
        <v>154.26900000000001</v>
      </c>
    </row>
    <row r="15" spans="1:13" x14ac:dyDescent="0.25">
      <c r="A15" s="51">
        <v>4</v>
      </c>
      <c r="B15" s="65" t="s">
        <v>32</v>
      </c>
      <c r="C15" s="66">
        <v>475.4</v>
      </c>
      <c r="D15" s="66">
        <v>137.42400000000001</v>
      </c>
      <c r="E15" s="67">
        <f t="shared" si="0"/>
        <v>28.907025662599917</v>
      </c>
      <c r="F15" s="61">
        <f>D15/'Bao cao 2019'!D15*100</f>
        <v>157.00284562258378</v>
      </c>
      <c r="H15" s="68">
        <v>85.894000000000005</v>
      </c>
    </row>
    <row r="16" spans="1:13" x14ac:dyDescent="0.25">
      <c r="A16" s="51">
        <v>5</v>
      </c>
      <c r="B16" s="65" t="s">
        <v>31</v>
      </c>
      <c r="C16" s="66">
        <v>348</v>
      </c>
      <c r="D16" s="66">
        <v>84.28</v>
      </c>
      <c r="E16" s="67">
        <f t="shared" si="0"/>
        <v>24.2183908045977</v>
      </c>
      <c r="F16" s="61">
        <f>D16/'Bao cao 2019'!D16*100</f>
        <v>106.80975440603235</v>
      </c>
      <c r="H16" s="68">
        <v>52.008000000000003</v>
      </c>
    </row>
    <row r="17" spans="1:13" x14ac:dyDescent="0.25">
      <c r="A17" s="51">
        <v>6</v>
      </c>
      <c r="B17" s="65" t="s">
        <v>30</v>
      </c>
      <c r="C17" s="66">
        <v>240.35</v>
      </c>
      <c r="D17" s="66">
        <v>54.015000000000001</v>
      </c>
      <c r="E17" s="67">
        <f t="shared" si="0"/>
        <v>22.473476180570003</v>
      </c>
      <c r="F17" s="61">
        <f>D17/'Bao cao 2019'!D17*100</f>
        <v>439.45166601423358</v>
      </c>
      <c r="H17" s="68">
        <v>40.741</v>
      </c>
    </row>
    <row r="18" spans="1:13" ht="18.75" customHeight="1" x14ac:dyDescent="0.25">
      <c r="A18" s="51">
        <v>7</v>
      </c>
      <c r="B18" s="65" t="s">
        <v>29</v>
      </c>
      <c r="C18" s="66">
        <v>84.7</v>
      </c>
      <c r="D18" s="66">
        <v>27.050999999999998</v>
      </c>
      <c r="E18" s="67">
        <f t="shared" si="0"/>
        <v>31.937426210153479</v>
      </c>
      <c r="F18" s="61">
        <f>D18/'Bao cao 2019'!D18*100</f>
        <v>193.72972061584062</v>
      </c>
      <c r="H18" s="68">
        <v>25.54</v>
      </c>
    </row>
    <row r="19" spans="1:13" x14ac:dyDescent="0.25">
      <c r="A19" s="51">
        <v>8</v>
      </c>
      <c r="B19" s="65" t="s">
        <v>28</v>
      </c>
      <c r="C19" s="66">
        <f>SUM(C20:C24)</f>
        <v>263</v>
      </c>
      <c r="D19" s="66">
        <v>70.382000000000005</v>
      </c>
      <c r="E19" s="67">
        <f t="shared" si="0"/>
        <v>26.761216730038022</v>
      </c>
      <c r="F19" s="61">
        <f>D19/'Bao cao 2019'!D19*100</f>
        <v>238.99656206722324</v>
      </c>
      <c r="H19" s="68">
        <f>SUM(H20:H24)</f>
        <v>40.197946999999999</v>
      </c>
    </row>
    <row r="20" spans="1:13" x14ac:dyDescent="0.25">
      <c r="A20" s="69"/>
      <c r="B20" s="70" t="s">
        <v>27</v>
      </c>
      <c r="C20" s="71">
        <v>0</v>
      </c>
      <c r="D20" s="71">
        <v>1.7000000000000001E-2</v>
      </c>
      <c r="E20" s="72">
        <v>0</v>
      </c>
      <c r="F20" s="61"/>
      <c r="H20" s="73">
        <v>0.20263100000000001</v>
      </c>
    </row>
    <row r="21" spans="1:13" x14ac:dyDescent="0.25">
      <c r="A21" s="69"/>
      <c r="B21" s="70" t="s">
        <v>26</v>
      </c>
      <c r="C21" s="71">
        <v>7</v>
      </c>
      <c r="D21" s="71">
        <v>0.47899999999999998</v>
      </c>
      <c r="E21" s="72">
        <f t="shared" si="0"/>
        <v>6.8428571428571425</v>
      </c>
      <c r="F21" s="61">
        <f>D21/'Bao cao 2019'!D21*100</f>
        <v>137.86492085429612</v>
      </c>
      <c r="H21" s="73">
        <v>0.33580599999999999</v>
      </c>
    </row>
    <row r="22" spans="1:13" x14ac:dyDescent="0.25">
      <c r="A22" s="69"/>
      <c r="B22" s="70" t="s">
        <v>25</v>
      </c>
      <c r="C22" s="71">
        <v>106</v>
      </c>
      <c r="D22" s="71">
        <v>20.759</v>
      </c>
      <c r="E22" s="72">
        <f t="shared" si="0"/>
        <v>19.583962264150944</v>
      </c>
      <c r="F22" s="61">
        <f>D22/'Bao cao 2019'!D22*100</f>
        <v>261.62475015991106</v>
      </c>
      <c r="H22" s="73">
        <v>19.155778000000002</v>
      </c>
    </row>
    <row r="23" spans="1:13" x14ac:dyDescent="0.25">
      <c r="A23" s="69"/>
      <c r="B23" s="70" t="s">
        <v>24</v>
      </c>
      <c r="C23" s="71">
        <v>150</v>
      </c>
      <c r="D23" s="71">
        <v>48.506999999999998</v>
      </c>
      <c r="E23" s="72">
        <f t="shared" si="0"/>
        <v>32.338000000000001</v>
      </c>
      <c r="F23" s="61">
        <f>D23/'Bao cao 2019'!D23*100</f>
        <v>229.16471915592015</v>
      </c>
      <c r="H23" s="73">
        <v>20.171856999999999</v>
      </c>
    </row>
    <row r="24" spans="1:13" ht="31.5" x14ac:dyDescent="0.25">
      <c r="A24" s="69"/>
      <c r="B24" s="70" t="s">
        <v>23</v>
      </c>
      <c r="C24" s="71">
        <v>0</v>
      </c>
      <c r="D24" s="71">
        <v>0.621</v>
      </c>
      <c r="E24" s="72">
        <v>0</v>
      </c>
      <c r="F24" s="61"/>
      <c r="H24" s="73">
        <v>0.33187499999999998</v>
      </c>
    </row>
    <row r="25" spans="1:13" ht="31.5" x14ac:dyDescent="0.25">
      <c r="A25" s="51">
        <v>9</v>
      </c>
      <c r="B25" s="65" t="s">
        <v>22</v>
      </c>
      <c r="C25" s="66">
        <v>0</v>
      </c>
      <c r="D25" s="66">
        <v>2.8940000000000001</v>
      </c>
      <c r="E25" s="67"/>
      <c r="F25" s="61">
        <f>D25/'Bao cao 2019'!D25*100</f>
        <v>1233.3924863085019</v>
      </c>
      <c r="H25" s="68">
        <v>7.0000000000000007E-2</v>
      </c>
    </row>
    <row r="26" spans="1:13" ht="56.25" customHeight="1" x14ac:dyDescent="0.25">
      <c r="A26" s="51">
        <v>10</v>
      </c>
      <c r="B26" s="65" t="s">
        <v>21</v>
      </c>
      <c r="C26" s="66">
        <v>21</v>
      </c>
      <c r="D26" s="66">
        <v>0</v>
      </c>
      <c r="E26" s="67">
        <f>D26/C26*100</f>
        <v>0</v>
      </c>
      <c r="F26" s="61">
        <f>D26/'Bao cao 2019'!D26*100</f>
        <v>0</v>
      </c>
      <c r="H26" s="68">
        <v>0</v>
      </c>
    </row>
    <row r="27" spans="1:13" x14ac:dyDescent="0.25">
      <c r="A27" s="51">
        <v>11</v>
      </c>
      <c r="B27" s="65" t="s">
        <v>20</v>
      </c>
      <c r="C27" s="66">
        <v>1440</v>
      </c>
      <c r="D27" s="66">
        <v>625.024</v>
      </c>
      <c r="E27" s="67">
        <f>D27/C27*100</f>
        <v>43.404444444444444</v>
      </c>
      <c r="F27" s="61">
        <f>D27/'Bao cao 2019'!D27*100</f>
        <v>94.464746318402504</v>
      </c>
      <c r="H27" s="68">
        <v>545.20100000000002</v>
      </c>
    </row>
    <row r="28" spans="1:13" x14ac:dyDescent="0.25">
      <c r="A28" s="51">
        <v>12</v>
      </c>
      <c r="B28" s="65" t="s">
        <v>19</v>
      </c>
      <c r="C28" s="66">
        <v>5.5</v>
      </c>
      <c r="D28" s="66">
        <v>1.8140000000000001</v>
      </c>
      <c r="E28" s="67">
        <f>D28/C28*100</f>
        <v>32.981818181818184</v>
      </c>
      <c r="F28" s="61"/>
      <c r="H28" s="68">
        <f>1.056+6.436</f>
        <v>7.492</v>
      </c>
    </row>
    <row r="29" spans="1:13" x14ac:dyDescent="0.25">
      <c r="A29" s="51">
        <v>13</v>
      </c>
      <c r="B29" s="65" t="s">
        <v>18</v>
      </c>
      <c r="C29" s="66">
        <v>189.7</v>
      </c>
      <c r="D29" s="66">
        <v>36.603999999999999</v>
      </c>
      <c r="E29" s="67">
        <f>D29/C29*100</f>
        <v>19.295730100158146</v>
      </c>
      <c r="F29" s="61">
        <f>D29/'Bao cao 2019'!D29*100</f>
        <v>163.79625943482489</v>
      </c>
      <c r="H29" s="68">
        <f>40.962-6.436</f>
        <v>34.526000000000003</v>
      </c>
    </row>
    <row r="30" spans="1:13" x14ac:dyDescent="0.25">
      <c r="A30" s="58" t="s">
        <v>17</v>
      </c>
      <c r="B30" s="64" t="s">
        <v>16</v>
      </c>
      <c r="C30" s="60">
        <v>0</v>
      </c>
      <c r="D30" s="60">
        <v>0</v>
      </c>
      <c r="E30" s="61"/>
      <c r="F30" s="61"/>
      <c r="H30" s="74">
        <v>0</v>
      </c>
      <c r="K30" s="75"/>
      <c r="L30" s="75"/>
      <c r="M30" s="75"/>
    </row>
    <row r="31" spans="1:13" x14ac:dyDescent="0.25">
      <c r="A31" s="58" t="s">
        <v>15</v>
      </c>
      <c r="B31" s="64" t="s">
        <v>14</v>
      </c>
      <c r="C31" s="60">
        <f>SUM(C32:C37)</f>
        <v>0</v>
      </c>
      <c r="D31" s="60">
        <v>27.295999999999999</v>
      </c>
      <c r="E31" s="61"/>
      <c r="F31" s="61"/>
      <c r="H31" s="74">
        <f>SUM(H32:H37)</f>
        <v>0</v>
      </c>
      <c r="K31" s="75"/>
      <c r="L31" s="75"/>
      <c r="M31" s="75"/>
    </row>
    <row r="32" spans="1:13" x14ac:dyDescent="0.25">
      <c r="A32" s="51">
        <v>1</v>
      </c>
      <c r="B32" s="65" t="s">
        <v>13</v>
      </c>
      <c r="C32" s="66">
        <v>0</v>
      </c>
      <c r="D32" s="66">
        <v>23.856999999999999</v>
      </c>
      <c r="E32" s="67"/>
      <c r="F32" s="61"/>
      <c r="H32" s="68">
        <v>0</v>
      </c>
      <c r="K32" s="75"/>
      <c r="L32" s="76"/>
      <c r="M32" s="75"/>
    </row>
    <row r="33" spans="1:16" x14ac:dyDescent="0.25">
      <c r="A33" s="51">
        <v>2</v>
      </c>
      <c r="B33" s="65" t="s">
        <v>12</v>
      </c>
      <c r="C33" s="66">
        <v>0</v>
      </c>
      <c r="D33" s="66">
        <v>0</v>
      </c>
      <c r="E33" s="67"/>
      <c r="F33" s="61"/>
      <c r="H33" s="68">
        <v>0</v>
      </c>
      <c r="K33" s="75"/>
      <c r="L33" s="76"/>
      <c r="M33" s="75"/>
    </row>
    <row r="34" spans="1:16" x14ac:dyDescent="0.25">
      <c r="A34" s="51">
        <v>3</v>
      </c>
      <c r="B34" s="65" t="s">
        <v>11</v>
      </c>
      <c r="C34" s="66">
        <v>0</v>
      </c>
      <c r="D34" s="66">
        <v>1.81</v>
      </c>
      <c r="E34" s="67"/>
      <c r="F34" s="61"/>
      <c r="H34" s="68">
        <v>0</v>
      </c>
      <c r="K34" s="75"/>
      <c r="L34" s="76"/>
      <c r="M34" s="75"/>
    </row>
    <row r="35" spans="1:16" x14ac:dyDescent="0.25">
      <c r="A35" s="51">
        <v>4</v>
      </c>
      <c r="B35" s="65" t="s">
        <v>10</v>
      </c>
      <c r="C35" s="66">
        <v>0</v>
      </c>
      <c r="D35" s="66">
        <v>0</v>
      </c>
      <c r="E35" s="67"/>
      <c r="F35" s="61"/>
      <c r="H35" s="68">
        <v>0</v>
      </c>
      <c r="K35" s="75"/>
      <c r="L35" s="76"/>
      <c r="M35" s="75"/>
    </row>
    <row r="36" spans="1:16" x14ac:dyDescent="0.25">
      <c r="A36" s="51">
        <v>5</v>
      </c>
      <c r="B36" s="65" t="s">
        <v>9</v>
      </c>
      <c r="C36" s="66">
        <v>0</v>
      </c>
      <c r="D36" s="66">
        <v>1.629</v>
      </c>
      <c r="E36" s="67"/>
      <c r="F36" s="61"/>
      <c r="H36" s="68">
        <v>0</v>
      </c>
      <c r="K36" s="75"/>
      <c r="L36" s="76"/>
      <c r="M36" s="75"/>
    </row>
    <row r="37" spans="1:16" x14ac:dyDescent="0.25">
      <c r="A37" s="51">
        <v>6</v>
      </c>
      <c r="B37" s="65" t="s">
        <v>8</v>
      </c>
      <c r="C37" s="66">
        <v>0</v>
      </c>
      <c r="D37" s="66">
        <v>0</v>
      </c>
      <c r="E37" s="67"/>
      <c r="F37" s="61"/>
      <c r="H37" s="68">
        <v>0</v>
      </c>
      <c r="K37" s="75"/>
      <c r="L37" s="76"/>
      <c r="M37" s="75"/>
    </row>
    <row r="38" spans="1:16" x14ac:dyDescent="0.25">
      <c r="A38" s="58" t="s">
        <v>7</v>
      </c>
      <c r="B38" s="64" t="s">
        <v>6</v>
      </c>
      <c r="C38" s="60">
        <v>0</v>
      </c>
      <c r="D38" s="60">
        <v>0</v>
      </c>
      <c r="E38" s="61"/>
      <c r="F38" s="61">
        <f>D38/'Bao cao 2019'!D38*100</f>
        <v>0</v>
      </c>
      <c r="H38" s="77">
        <v>0.52300000000000002</v>
      </c>
      <c r="K38" s="75"/>
      <c r="L38" s="78"/>
      <c r="M38" s="75"/>
    </row>
    <row r="39" spans="1:16" x14ac:dyDescent="0.25">
      <c r="A39" s="58" t="s">
        <v>5</v>
      </c>
      <c r="B39" s="64" t="s">
        <v>4</v>
      </c>
      <c r="C39" s="60">
        <v>0</v>
      </c>
      <c r="D39" s="60">
        <v>1.554</v>
      </c>
      <c r="E39" s="61"/>
      <c r="F39" s="61">
        <f>D39/'Bao cao 2019'!D39*100</f>
        <v>17.886493280479556</v>
      </c>
      <c r="K39" s="75"/>
      <c r="L39" s="75"/>
      <c r="M39" s="75"/>
    </row>
    <row r="40" spans="1:16" x14ac:dyDescent="0.25">
      <c r="A40" s="58" t="s">
        <v>3</v>
      </c>
      <c r="B40" s="79" t="s">
        <v>2</v>
      </c>
      <c r="C40" s="80">
        <f>C41+C42</f>
        <v>4670.2000000000007</v>
      </c>
      <c r="D40" s="80">
        <v>1481.01</v>
      </c>
      <c r="E40" s="81">
        <f>D40/C40*100</f>
        <v>31.71191811913836</v>
      </c>
      <c r="F40" s="61">
        <f>D40/'Bao cao 2019'!D40*100</f>
        <v>115.95312024248973</v>
      </c>
      <c r="H40" s="82">
        <f>H41+H42</f>
        <v>1013.958</v>
      </c>
      <c r="K40" s="75"/>
      <c r="L40" s="75"/>
      <c r="M40" s="75"/>
      <c r="P40" s="83"/>
    </row>
    <row r="41" spans="1:16" x14ac:dyDescent="0.25">
      <c r="A41" s="51">
        <v>1</v>
      </c>
      <c r="B41" s="84" t="s">
        <v>1</v>
      </c>
      <c r="C41" s="85">
        <v>2533.0500000000002</v>
      </c>
      <c r="D41" s="85">
        <v>679.44200000000001</v>
      </c>
      <c r="E41" s="86">
        <f>D41/C41*100</f>
        <v>26.823078896981901</v>
      </c>
      <c r="F41" s="61">
        <f>D41/'Bao cao 2019'!D41*100</f>
        <v>125.66703589818762</v>
      </c>
      <c r="H41" s="87">
        <f>29.288+12.816+0.552+12.999+0.093+7.639+8.558+0.016+12.515+100.923+1.807+49.956+85.894+20.768</f>
        <v>343.82399999999996</v>
      </c>
      <c r="K41" s="75"/>
      <c r="L41" s="75"/>
      <c r="M41" s="75"/>
      <c r="P41" s="88"/>
    </row>
    <row r="42" spans="1:16" x14ac:dyDescent="0.25">
      <c r="A42" s="51">
        <v>2</v>
      </c>
      <c r="B42" s="84" t="s">
        <v>0</v>
      </c>
      <c r="C42" s="85">
        <v>2137.15</v>
      </c>
      <c r="D42" s="85">
        <f>D40-D41</f>
        <v>801.56799999999998</v>
      </c>
      <c r="E42" s="86">
        <f>D42/C42*100</f>
        <v>37.506398708560461</v>
      </c>
      <c r="F42" s="61">
        <f>D42/'Bao cao 2019'!D42*100</f>
        <v>108.82286416830131</v>
      </c>
      <c r="H42" s="89">
        <f>1013.958-H41</f>
        <v>670.13400000000001</v>
      </c>
      <c r="P42" s="88"/>
    </row>
  </sheetData>
  <mergeCells count="7">
    <mergeCell ref="A4:F4"/>
    <mergeCell ref="A5:F5"/>
    <mergeCell ref="A7:A8"/>
    <mergeCell ref="B7:B8"/>
    <mergeCell ref="C7:C8"/>
    <mergeCell ref="D7:D8"/>
    <mergeCell ref="E7:F7"/>
  </mergeCells>
  <pageMargins left="0.6" right="0.31496062992125984" top="0.61" bottom="0.51181102362204722" header="0.31496062992125984" footer="0.31496062992125984"/>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FEC63-C137-4AE5-B9E5-1B832ED6BAF0}"/>
</file>

<file path=customXml/itemProps2.xml><?xml version="1.0" encoding="utf-8"?>
<ds:datastoreItem xmlns:ds="http://schemas.openxmlformats.org/officeDocument/2006/customXml" ds:itemID="{7DB3E09C-8790-4861-ABE6-6F897A4433A2}"/>
</file>

<file path=customXml/itemProps3.xml><?xml version="1.0" encoding="utf-8"?>
<ds:datastoreItem xmlns:ds="http://schemas.openxmlformats.org/officeDocument/2006/customXml" ds:itemID="{717EF72B-B675-4C35-992E-7E307316C3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Bao cao 2019</vt:lpstr>
      <vt:lpstr>Bao cao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letranhongthai</dc:creator>
  <cp:keywords/>
  <dc:description/>
  <cp:lastModifiedBy>letranhongthai</cp:lastModifiedBy>
  <cp:lastPrinted>2020-04-08T01:58:44Z</cp:lastPrinted>
  <dcterms:created xsi:type="dcterms:W3CDTF">2019-04-19T07:52:14Z</dcterms:created>
  <dcterms:modified xsi:type="dcterms:W3CDTF">2020-04-16T01:54:31Z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